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Calcolo Oneri VIA e Verifica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<sst xmlns="http://schemas.openxmlformats.org/spreadsheetml/2006/main" count="34" uniqueCount="24">
  <si>
    <t>&gt;1 Meuro</t>
  </si>
  <si>
    <t>&gt;10 Meuro</t>
  </si>
  <si>
    <t>&gt;50 Meuro</t>
  </si>
  <si>
    <t>SOGLIE</t>
  </si>
  <si>
    <t>fascia importo opere</t>
  </si>
  <si>
    <r>
      <t>IMPORTO OPERE DICHIARATO [</t>
    </r>
    <r>
      <rPr>
        <sz val="11"/>
        <color indexed="8"/>
        <rFont val="Calibri"/>
        <family val="2"/>
      </rPr>
      <t>€</t>
    </r>
    <r>
      <rPr>
        <sz val="11"/>
        <color theme="1"/>
        <rFont val="Calibri"/>
        <family val="2"/>
      </rPr>
      <t>]</t>
    </r>
  </si>
  <si>
    <t>IMPORTO OPERE DICHIARATO [€]</t>
  </si>
  <si>
    <t>ONERI DA CORRISPONDERE [€]</t>
  </si>
  <si>
    <t>&lt; 500000 €</t>
  </si>
  <si>
    <t>&gt;10 M€</t>
  </si>
  <si>
    <t>&gt;50 M€</t>
  </si>
  <si>
    <t>&gt;1 M€</t>
  </si>
  <si>
    <t>1 PER MILLE [€]</t>
  </si>
  <si>
    <t>0,5 PER MILLE &gt; 1 M€</t>
  </si>
  <si>
    <t>0,1 PER MILLE &gt;10 M€</t>
  </si>
  <si>
    <t>0,01 PER MILLE &gt; 50 M€</t>
  </si>
  <si>
    <t>0,5 PER MILLE [€]</t>
  </si>
  <si>
    <t>0,25 PER MILLE &gt; 1 M€</t>
  </si>
  <si>
    <t>0,05 PER MILLE &gt;10 M€</t>
  </si>
  <si>
    <t>0,005 PER MILLE &gt; 50 M€</t>
  </si>
  <si>
    <t>IMPORTO GIA' CORRISPOSTO</t>
  </si>
  <si>
    <t>&gt;500000 € e &lt;=1  M€</t>
  </si>
  <si>
    <t>&gt;1  M€ e &lt;=10 M€</t>
  </si>
  <si>
    <t>&gt;10 M€ e &lt;= 50 M€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</si>
</sst>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8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4" fontId="0" fillId="36" borderId="10" xfId="0" applyNumberFormat="1" applyFill="1" applyBorder="1" applyAlignment="1">
      <alignment horizontal="center"/>
    </xf>
    <xf numFmtId="4" fontId="0" fillId="37" borderId="10" xfId="0" applyNumberFormat="1" applyFill="1" applyBorder="1" applyAlignment="1">
      <alignment horizontal="center"/>
    </xf>
    <xf numFmtId="4" fontId="0" fillId="37" borderId="19" xfId="0" applyNumberFormat="1" applyFill="1" applyBorder="1" applyAlignment="1">
      <alignment horizontal="center"/>
    </xf>
    <xf numFmtId="4" fontId="0" fillId="38" borderId="21" xfId="0" applyNumberFormat="1" applyFill="1" applyBorder="1" applyAlignment="1">
      <alignment horizontal="center"/>
    </xf>
    <xf numFmtId="4" fontId="0" fillId="38" borderId="22" xfId="0" applyNumberFormat="1" applyFill="1" applyBorder="1" applyAlignment="1">
      <alignment horizontal="center"/>
    </xf>
    <xf numFmtId="4" fontId="0" fillId="39" borderId="20" xfId="0" applyNumberForma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790575</xdr:colOff>
      <xdr:row>38</xdr:row>
      <xdr:rowOff>95250</xdr:rowOff>
    </xdr:from>
    <xdr:to>
      <xdr:col>7</xdr:col>
      <xdr:colOff>333375</xdr:colOff>
      <xdr:row>45</xdr:row>
      <xdr:rowOff>85725</xdr:rowOff>
    </xdr:to>
    <xdr:pic>
      <xdr:nvPicPr>
        <xdr:cNvPr id="1" name="Immagine 36" descr="2402109_2400002_logo_verifica_V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7591425"/>
          <a:ext cx="1438275" cy="139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819150</xdr:colOff>
      <xdr:row>15</xdr:row>
      <xdr:rowOff>57150</xdr:rowOff>
    </xdr:from>
    <xdr:to>
      <xdr:col>7</xdr:col>
      <xdr:colOff>352425</xdr:colOff>
      <xdr:row>22</xdr:row>
      <xdr:rowOff>28575</xdr:rowOff>
    </xdr:to>
    <xdr:pic>
      <xdr:nvPicPr>
        <xdr:cNvPr id="2" name="Immagine 31" descr="2402109_2400002_logo_VI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58150" y="3009900"/>
          <a:ext cx="1428750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3</xdr:col>
      <xdr:colOff>952500</xdr:colOff>
      <xdr:row>2</xdr:row>
      <xdr:rowOff>28575</xdr:rowOff>
    </xdr:from>
    <xdr:ext cx="4162425" cy="266700"/>
    <xdr:sp>
      <xdr:nvSpPr>
        <xdr:cNvPr id="3" name="CasellaDiTesto 1"/>
        <xdr:cNvSpPr txBox="1">
          <a:spLocks noChangeArrowheads="1"/>
        </xdr:cNvSpPr>
      </xdr:nvSpPr>
      <xdr:spPr>
        <a:xfrm>
          <a:off x="2676525" y="419100"/>
          <a:ext cx="4162425" cy="266700"/>
        </a:xfrm>
        <a:prstGeom prst="rect">
          <a:avLst/>
        </a:prstGeom>
        <a:solidFill>
          <a:srgbClr val="66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METODO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AUTOMATICO DI CALCOLO DEGLI ONERI ISTRUTTORI VIA</a:t>
          </a:r>
        </a:p>
      </xdr:txBody>
    </xdr:sp>
    <xdr:clientData/>
  </xdr:oneCellAnchor>
  <xdr:oneCellAnchor>
    <xdr:from>
      <xdr:col>1</xdr:col>
      <xdr:colOff>247650</xdr:colOff>
      <xdr:row>10</xdr:row>
      <xdr:rowOff>66675</xdr:rowOff>
    </xdr:from>
    <xdr:ext cx="180975" cy="266700"/>
    <xdr:sp fLocksText="0">
      <xdr:nvSpPr>
        <xdr:cNvPr id="4" name="CasellaDiTesto 2"/>
        <xdr:cNvSpPr txBox="1">
          <a:spLocks noChangeArrowheads="1"/>
        </xdr:cNvSpPr>
      </xdr:nvSpPr>
      <xdr:spPr>
        <a:xfrm>
          <a:off x="857250" y="2019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152400</xdr:colOff>
      <xdr:row>4</xdr:row>
      <xdr:rowOff>38100</xdr:rowOff>
    </xdr:from>
    <xdr:ext cx="2990850" cy="466725"/>
    <xdr:sp>
      <xdr:nvSpPr>
        <xdr:cNvPr id="5" name="CasellaDiTesto 3"/>
        <xdr:cNvSpPr txBox="1">
          <a:spLocks noChangeArrowheads="1"/>
        </xdr:cNvSpPr>
      </xdr:nvSpPr>
      <xdr:spPr>
        <a:xfrm>
          <a:off x="762000" y="809625"/>
          <a:ext cx="2990850" cy="466725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INSERIRE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IL VALORE COMPLESSIVO DICHIARATO E QUANTO GIÀ VERSATO</a:t>
          </a:r>
        </a:p>
      </xdr:txBody>
    </xdr:sp>
    <xdr:clientData/>
  </xdr:oneCellAnchor>
  <xdr:twoCellAnchor>
    <xdr:from>
      <xdr:col>4</xdr:col>
      <xdr:colOff>47625</xdr:colOff>
      <xdr:row>5</xdr:row>
      <xdr:rowOff>66675</xdr:rowOff>
    </xdr:from>
    <xdr:to>
      <xdr:col>4</xdr:col>
      <xdr:colOff>314325</xdr:colOff>
      <xdr:row>9</xdr:row>
      <xdr:rowOff>104775</xdr:rowOff>
    </xdr:to>
    <xdr:sp>
      <xdr:nvSpPr>
        <xdr:cNvPr id="6" name="Freccia circolare in giù 4"/>
        <xdr:cNvSpPr>
          <a:spLocks/>
        </xdr:cNvSpPr>
      </xdr:nvSpPr>
      <xdr:spPr>
        <a:xfrm rot="5400000">
          <a:off x="3810000" y="1028700"/>
          <a:ext cx="266700" cy="828675"/>
        </a:xfrm>
        <a:prstGeom prst="curvedDownArrow">
          <a:avLst>
            <a:gd name="adj1" fmla="val 33439"/>
            <a:gd name="adj2" fmla="val 45861"/>
            <a:gd name="adj3" fmla="val 25000"/>
          </a:avLst>
        </a:prstGeom>
        <a:solidFill>
          <a:srgbClr val="558ED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638175</xdr:colOff>
      <xdr:row>6</xdr:row>
      <xdr:rowOff>190500</xdr:rowOff>
    </xdr:from>
    <xdr:ext cx="2295525" cy="514350"/>
    <xdr:sp>
      <xdr:nvSpPr>
        <xdr:cNvPr id="7" name="CasellaDiTesto 5"/>
        <xdr:cNvSpPr txBox="1">
          <a:spLocks noChangeArrowheads="1"/>
        </xdr:cNvSpPr>
      </xdr:nvSpPr>
      <xdr:spPr>
        <a:xfrm>
          <a:off x="4400550" y="1343025"/>
          <a:ext cx="2295525" cy="5143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valori calcolati in automatico a seconda della fascia di importo</a:t>
          </a:r>
        </a:p>
      </xdr:txBody>
    </xdr:sp>
    <xdr:clientData/>
  </xdr:oneCellAnchor>
  <xdr:twoCellAnchor>
    <xdr:from>
      <xdr:col>5</xdr:col>
      <xdr:colOff>1647825</xdr:colOff>
      <xdr:row>4</xdr:row>
      <xdr:rowOff>19050</xdr:rowOff>
    </xdr:from>
    <xdr:to>
      <xdr:col>5</xdr:col>
      <xdr:colOff>1952625</xdr:colOff>
      <xdr:row>12</xdr:row>
      <xdr:rowOff>0</xdr:rowOff>
    </xdr:to>
    <xdr:sp>
      <xdr:nvSpPr>
        <xdr:cNvPr id="8" name="Parentesi graffa aperta 6"/>
        <xdr:cNvSpPr>
          <a:spLocks/>
        </xdr:cNvSpPr>
      </xdr:nvSpPr>
      <xdr:spPr>
        <a:xfrm>
          <a:off x="6819900" y="790575"/>
          <a:ext cx="304800" cy="1562100"/>
        </a:xfrm>
        <a:prstGeom prst="leftBrace">
          <a:avLst>
            <a:gd name="adj" fmla="val -48398"/>
          </a:avLst>
        </a:prstGeom>
        <a:noFill/>
        <a:ln w="381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419100</xdr:colOff>
      <xdr:row>17</xdr:row>
      <xdr:rowOff>95250</xdr:rowOff>
    </xdr:from>
    <xdr:ext cx="2295525" cy="638175"/>
    <xdr:sp>
      <xdr:nvSpPr>
        <xdr:cNvPr id="9" name="CasellaDiTesto 7"/>
        <xdr:cNvSpPr txBox="1">
          <a:spLocks noChangeArrowheads="1"/>
        </xdr:cNvSpPr>
      </xdr:nvSpPr>
      <xdr:spPr>
        <a:xfrm>
          <a:off x="1028700" y="3448050"/>
          <a:ext cx="2295525" cy="638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base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alla fascia di importo il sistema resitutisce il valore degli oneri che devono essere corrisposti</a:t>
          </a:r>
        </a:p>
      </xdr:txBody>
    </xdr:sp>
    <xdr:clientData/>
  </xdr:oneCellAnchor>
  <xdr:twoCellAnchor>
    <xdr:from>
      <xdr:col>3</xdr:col>
      <xdr:colOff>1628775</xdr:colOff>
      <xdr:row>16</xdr:row>
      <xdr:rowOff>9525</xdr:rowOff>
    </xdr:from>
    <xdr:to>
      <xdr:col>3</xdr:col>
      <xdr:colOff>1971675</xdr:colOff>
      <xdr:row>21</xdr:row>
      <xdr:rowOff>171450</xdr:rowOff>
    </xdr:to>
    <xdr:sp>
      <xdr:nvSpPr>
        <xdr:cNvPr id="10" name="Parentesi graffa aperta 8"/>
        <xdr:cNvSpPr>
          <a:spLocks/>
        </xdr:cNvSpPr>
      </xdr:nvSpPr>
      <xdr:spPr>
        <a:xfrm>
          <a:off x="3352800" y="3162300"/>
          <a:ext cx="342900" cy="1162050"/>
        </a:xfrm>
        <a:prstGeom prst="leftBrace">
          <a:avLst>
            <a:gd name="adj" fmla="val -47541"/>
          </a:avLst>
        </a:prstGeom>
        <a:noFill/>
        <a:ln w="381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866775</xdr:colOff>
      <xdr:row>25</xdr:row>
      <xdr:rowOff>38100</xdr:rowOff>
    </xdr:from>
    <xdr:ext cx="4162425" cy="476250"/>
    <xdr:sp>
      <xdr:nvSpPr>
        <xdr:cNvPr id="11" name="CasellaDiTesto 9"/>
        <xdr:cNvSpPr txBox="1">
          <a:spLocks noChangeArrowheads="1"/>
        </xdr:cNvSpPr>
      </xdr:nvSpPr>
      <xdr:spPr>
        <a:xfrm>
          <a:off x="2590800" y="4981575"/>
          <a:ext cx="4162425" cy="476250"/>
        </a:xfrm>
        <a:prstGeom prst="rect">
          <a:avLst/>
        </a:prstGeom>
        <a:solidFill>
          <a:srgbClr val="66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METODO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AUTOMATICO DI CALCOLO DEGLI ONERI ISTRUTTORI PER VERIFICHE DI ASSOGGETTABILITA' A VIA</a:t>
          </a:r>
        </a:p>
      </xdr:txBody>
    </xdr:sp>
    <xdr:clientData/>
  </xdr:oneCellAnchor>
  <xdr:oneCellAnchor>
    <xdr:from>
      <xdr:col>1</xdr:col>
      <xdr:colOff>247650</xdr:colOff>
      <xdr:row>34</xdr:row>
      <xdr:rowOff>66675</xdr:rowOff>
    </xdr:from>
    <xdr:ext cx="180975" cy="266700"/>
    <xdr:sp fLocksText="0">
      <xdr:nvSpPr>
        <xdr:cNvPr id="12" name="CasellaDiTesto 17"/>
        <xdr:cNvSpPr txBox="1">
          <a:spLocks noChangeArrowheads="1"/>
        </xdr:cNvSpPr>
      </xdr:nvSpPr>
      <xdr:spPr>
        <a:xfrm>
          <a:off x="857250" y="6762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4</xdr:col>
      <xdr:colOff>76200</xdr:colOff>
      <xdr:row>29</xdr:row>
      <xdr:rowOff>0</xdr:rowOff>
    </xdr:from>
    <xdr:to>
      <xdr:col>4</xdr:col>
      <xdr:colOff>352425</xdr:colOff>
      <xdr:row>33</xdr:row>
      <xdr:rowOff>47625</xdr:rowOff>
    </xdr:to>
    <xdr:sp>
      <xdr:nvSpPr>
        <xdr:cNvPr id="13" name="Freccia circolare in giù 19"/>
        <xdr:cNvSpPr>
          <a:spLocks/>
        </xdr:cNvSpPr>
      </xdr:nvSpPr>
      <xdr:spPr>
        <a:xfrm rot="5400000">
          <a:off x="3838575" y="5705475"/>
          <a:ext cx="276225" cy="838200"/>
        </a:xfrm>
        <a:prstGeom prst="curvedDownArrow">
          <a:avLst>
            <a:gd name="adj1" fmla="val 33625"/>
            <a:gd name="adj2" fmla="val 45907"/>
            <a:gd name="adj3" fmla="val 25000"/>
          </a:avLst>
        </a:prstGeom>
        <a:solidFill>
          <a:srgbClr val="558ED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638175</xdr:colOff>
      <xdr:row>31</xdr:row>
      <xdr:rowOff>57150</xdr:rowOff>
    </xdr:from>
    <xdr:ext cx="2295525" cy="504825"/>
    <xdr:sp>
      <xdr:nvSpPr>
        <xdr:cNvPr id="14" name="CasellaDiTesto 20"/>
        <xdr:cNvSpPr txBox="1">
          <a:spLocks noChangeArrowheads="1"/>
        </xdr:cNvSpPr>
      </xdr:nvSpPr>
      <xdr:spPr>
        <a:xfrm>
          <a:off x="4400550" y="6153150"/>
          <a:ext cx="2295525" cy="5048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valori calcolati in automatico a seconda della fascia di importo</a:t>
          </a:r>
        </a:p>
      </xdr:txBody>
    </xdr:sp>
    <xdr:clientData/>
  </xdr:oneCellAnchor>
  <xdr:twoCellAnchor>
    <xdr:from>
      <xdr:col>5</xdr:col>
      <xdr:colOff>1647825</xdr:colOff>
      <xdr:row>28</xdr:row>
      <xdr:rowOff>38100</xdr:rowOff>
    </xdr:from>
    <xdr:to>
      <xdr:col>5</xdr:col>
      <xdr:colOff>1914525</xdr:colOff>
      <xdr:row>35</xdr:row>
      <xdr:rowOff>180975</xdr:rowOff>
    </xdr:to>
    <xdr:sp>
      <xdr:nvSpPr>
        <xdr:cNvPr id="15" name="Parentesi graffa aperta 21"/>
        <xdr:cNvSpPr>
          <a:spLocks/>
        </xdr:cNvSpPr>
      </xdr:nvSpPr>
      <xdr:spPr>
        <a:xfrm>
          <a:off x="6819900" y="5553075"/>
          <a:ext cx="266700" cy="1524000"/>
        </a:xfrm>
        <a:prstGeom prst="leftBrace">
          <a:avLst>
            <a:gd name="adj" fmla="val -48546"/>
          </a:avLst>
        </a:prstGeom>
        <a:noFill/>
        <a:ln w="381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419100</xdr:colOff>
      <xdr:row>41</xdr:row>
      <xdr:rowOff>95250</xdr:rowOff>
    </xdr:from>
    <xdr:ext cx="2295525" cy="638175"/>
    <xdr:sp>
      <xdr:nvSpPr>
        <xdr:cNvPr id="16" name="CasellaDiTesto 22"/>
        <xdr:cNvSpPr txBox="1">
          <a:spLocks noChangeArrowheads="1"/>
        </xdr:cNvSpPr>
      </xdr:nvSpPr>
      <xdr:spPr>
        <a:xfrm>
          <a:off x="1028700" y="8191500"/>
          <a:ext cx="2295525" cy="638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base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alla fascia di importo il sistema restituisce il valore degli oneri che devono essere corrisposti</a:t>
          </a:r>
        </a:p>
      </xdr:txBody>
    </xdr:sp>
    <xdr:clientData/>
  </xdr:oneCellAnchor>
  <xdr:twoCellAnchor>
    <xdr:from>
      <xdr:col>3</xdr:col>
      <xdr:colOff>1628775</xdr:colOff>
      <xdr:row>40</xdr:row>
      <xdr:rowOff>9525</xdr:rowOff>
    </xdr:from>
    <xdr:to>
      <xdr:col>3</xdr:col>
      <xdr:colOff>1952625</xdr:colOff>
      <xdr:row>45</xdr:row>
      <xdr:rowOff>180975</xdr:rowOff>
    </xdr:to>
    <xdr:sp>
      <xdr:nvSpPr>
        <xdr:cNvPr id="17" name="Parentesi graffa aperta 23"/>
        <xdr:cNvSpPr>
          <a:spLocks/>
        </xdr:cNvSpPr>
      </xdr:nvSpPr>
      <xdr:spPr>
        <a:xfrm>
          <a:off x="3352800" y="7905750"/>
          <a:ext cx="323850" cy="1171575"/>
        </a:xfrm>
        <a:prstGeom prst="leftBrace">
          <a:avLst>
            <a:gd name="adj" fmla="val -47712"/>
          </a:avLst>
        </a:prstGeom>
        <a:noFill/>
        <a:ln w="381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9</xdr:row>
      <xdr:rowOff>104775</xdr:rowOff>
    </xdr:from>
    <xdr:to>
      <xdr:col>5</xdr:col>
      <xdr:colOff>381000</xdr:colOff>
      <xdr:row>13</xdr:row>
      <xdr:rowOff>95250</xdr:rowOff>
    </xdr:to>
    <xdr:sp>
      <xdr:nvSpPr>
        <xdr:cNvPr id="18" name="Connettore 2 24"/>
        <xdr:cNvSpPr>
          <a:spLocks/>
        </xdr:cNvSpPr>
      </xdr:nvSpPr>
      <xdr:spPr>
        <a:xfrm flipH="1">
          <a:off x="3790950" y="1857375"/>
          <a:ext cx="1762125" cy="790575"/>
        </a:xfrm>
        <a:prstGeom prst="straightConnector1">
          <a:avLst/>
        </a:prstGeom>
        <a:noFill/>
        <a:ln w="381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33</xdr:row>
      <xdr:rowOff>161925</xdr:rowOff>
    </xdr:from>
    <xdr:to>
      <xdr:col>5</xdr:col>
      <xdr:colOff>381000</xdr:colOff>
      <xdr:row>37</xdr:row>
      <xdr:rowOff>104775</xdr:rowOff>
    </xdr:to>
    <xdr:sp>
      <xdr:nvSpPr>
        <xdr:cNvPr id="19" name="Connettore 2 27"/>
        <xdr:cNvSpPr>
          <a:spLocks/>
        </xdr:cNvSpPr>
      </xdr:nvSpPr>
      <xdr:spPr>
        <a:xfrm flipH="1">
          <a:off x="3800475" y="6657975"/>
          <a:ext cx="1752600" cy="742950"/>
        </a:xfrm>
        <a:prstGeom prst="straightConnector1">
          <a:avLst/>
        </a:prstGeom>
        <a:noFill/>
        <a:ln w="381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180975</xdr:colOff>
      <xdr:row>28</xdr:row>
      <xdr:rowOff>28575</xdr:rowOff>
    </xdr:from>
    <xdr:ext cx="2990850" cy="466725"/>
    <xdr:sp>
      <xdr:nvSpPr>
        <xdr:cNvPr id="20" name="CasellaDiTesto 34"/>
        <xdr:cNvSpPr txBox="1">
          <a:spLocks noChangeArrowheads="1"/>
        </xdr:cNvSpPr>
      </xdr:nvSpPr>
      <xdr:spPr>
        <a:xfrm>
          <a:off x="790575" y="5543550"/>
          <a:ext cx="2990850" cy="466725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INSERIRE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IL VALORE COMPLESSIVO DICHIARATO E QUANTO GIÀ VERSATO</a:t>
          </a:r>
        </a:p>
      </xdr:txBody>
    </xdr:sp>
    <xdr:clientData/>
  </xdr:oneCellAnchor>
  <xdr:twoCellAnchor editAs="oneCell">
    <xdr:from>
      <xdr:col>6</xdr:col>
      <xdr:colOff>819150</xdr:colOff>
      <xdr:row>12</xdr:row>
      <xdr:rowOff>152400</xdr:rowOff>
    </xdr:from>
    <xdr:to>
      <xdr:col>7</xdr:col>
      <xdr:colOff>352425</xdr:colOff>
      <xdr:row>16</xdr:row>
      <xdr:rowOff>57150</xdr:rowOff>
    </xdr:to>
    <xdr:pic>
      <xdr:nvPicPr>
        <xdr:cNvPr id="21" name="Immagine 35" descr="Satellite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58150" y="2505075"/>
          <a:ext cx="1428750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790575</xdr:colOff>
      <xdr:row>36</xdr:row>
      <xdr:rowOff>142875</xdr:rowOff>
    </xdr:from>
    <xdr:to>
      <xdr:col>7</xdr:col>
      <xdr:colOff>333375</xdr:colOff>
      <xdr:row>40</xdr:row>
      <xdr:rowOff>47625</xdr:rowOff>
    </xdr:to>
    <xdr:pic>
      <xdr:nvPicPr>
        <xdr:cNvPr id="22" name="Immagine 37" descr="Satellite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9575" y="7239000"/>
          <a:ext cx="1438275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47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2" max="2" width="6.421875" style="0" customWidth="1"/>
    <col min="3" max="3" width="10.28125" style="0" bestFit="1" customWidth="1"/>
    <col min="4" max="4" width="30.57421875" style="0" bestFit="1" customWidth="1"/>
    <col min="5" max="5" width="21.140625" style="0" customWidth="1"/>
    <col min="6" max="6" width="31.00390625" style="0" bestFit="1" customWidth="1"/>
    <col min="7" max="7" width="28.421875" style="22" customWidth="1"/>
    <col min="8" max="8" width="11.421875" style="0" customWidth="1"/>
    <col min="9" max="9" width="22.7109375" style="0" bestFit="1" customWidth="1"/>
    <col min="10" max="10" width="24.28125" style="0" bestFit="1" customWidth="1"/>
  </cols>
  <sheetData>
    <row r="2" ht="15.75" thickBot="1"/>
    <row r="3" spans="2:8" ht="15">
      <c r="B3" s="4"/>
      <c r="C3" s="7"/>
      <c r="D3" s="7"/>
      <c r="E3" s="7"/>
      <c r="F3" s="7"/>
      <c r="G3" s="23"/>
      <c r="H3" s="10"/>
    </row>
    <row r="4" spans="2:8" ht="15">
      <c r="B4" s="5"/>
      <c r="C4" s="8"/>
      <c r="D4" s="8"/>
      <c r="E4" s="8"/>
      <c r="F4" s="8"/>
      <c r="G4" s="14"/>
      <c r="H4" s="11"/>
    </row>
    <row r="5" spans="2:8" ht="15">
      <c r="B5" s="5"/>
      <c r="C5" s="8"/>
      <c r="D5" s="8"/>
      <c r="E5" s="8"/>
      <c r="F5" s="8"/>
      <c r="G5" s="20" t="s">
        <v>12</v>
      </c>
      <c r="H5" s="11"/>
    </row>
    <row r="6" spans="2:8" ht="15">
      <c r="B6" s="5"/>
      <c r="C6" s="8"/>
      <c r="D6" s="8"/>
      <c r="E6" s="8"/>
      <c r="F6" s="8"/>
      <c r="G6" s="30">
        <f>IF($D$9&lt;=1000000,$D$9/1000,0)</f>
        <v>0</v>
      </c>
      <c r="H6" s="11"/>
    </row>
    <row r="7" spans="2:8" ht="15.75" thickBot="1">
      <c r="B7" s="5"/>
      <c r="C7" s="8"/>
      <c r="D7" s="8"/>
      <c r="E7" s="8"/>
      <c r="F7" s="8"/>
      <c r="G7" s="20" t="s">
        <v>13</v>
      </c>
      <c r="H7" s="11"/>
    </row>
    <row r="8" spans="2:8" ht="15.75" thickBot="1">
      <c r="B8" s="5"/>
      <c r="C8" s="8"/>
      <c r="D8" s="19" t="s">
        <v>5</v>
      </c>
      <c r="E8" s="8"/>
      <c r="F8" s="8"/>
      <c r="G8" s="30">
        <f>($D$13/1000)*0.5</f>
        <v>0</v>
      </c>
      <c r="H8" s="11"/>
    </row>
    <row r="9" spans="2:8" ht="15.75" thickBot="1">
      <c r="B9" s="5"/>
      <c r="C9" s="8"/>
      <c r="D9" s="25">
        <v>0</v>
      </c>
      <c r="E9" s="8"/>
      <c r="F9" s="8"/>
      <c r="G9" s="20" t="s">
        <v>14</v>
      </c>
      <c r="H9" s="11"/>
    </row>
    <row r="10" spans="2:8" ht="15.75" thickBot="1">
      <c r="B10" s="5"/>
      <c r="C10" s="17"/>
      <c r="D10" s="19" t="s">
        <v>20</v>
      </c>
      <c r="E10" s="8"/>
      <c r="F10" s="8"/>
      <c r="G10" s="30">
        <f>($D$14/1000)*0.1</f>
        <v>0</v>
      </c>
      <c r="H10" s="11"/>
    </row>
    <row r="11" spans="2:8" ht="15.75" thickBot="1">
      <c r="B11" s="5"/>
      <c r="C11" s="17"/>
      <c r="D11" s="25">
        <v>0</v>
      </c>
      <c r="E11" s="8"/>
      <c r="F11" s="8"/>
      <c r="G11" s="20" t="s">
        <v>15</v>
      </c>
      <c r="H11" s="11"/>
    </row>
    <row r="12" spans="2:8" ht="15.75" thickBot="1">
      <c r="B12" s="5"/>
      <c r="C12" s="3" t="s">
        <v>3</v>
      </c>
      <c r="D12" s="8"/>
      <c r="E12" s="8"/>
      <c r="F12" s="8"/>
      <c r="G12" s="30">
        <f>IF($D$15&lt;0,0,($D$15/1000)*0.01)</f>
        <v>0</v>
      </c>
      <c r="H12" s="11"/>
    </row>
    <row r="13" spans="2:8" ht="15.75" thickBot="1">
      <c r="B13" s="5"/>
      <c r="C13" s="1" t="s">
        <v>0</v>
      </c>
      <c r="D13" s="26">
        <f>IF(AND($D$9&gt;1000000,$D$9&lt;=10000000),$D$9-1000000,0)</f>
        <v>0</v>
      </c>
      <c r="E13" s="8"/>
      <c r="F13" s="8"/>
      <c r="G13" s="14"/>
      <c r="H13" s="11"/>
    </row>
    <row r="14" spans="2:8" ht="15.75" thickBot="1">
      <c r="B14" s="5"/>
      <c r="C14" s="1" t="s">
        <v>1</v>
      </c>
      <c r="D14" s="27">
        <f>IF(AND($D$9&gt;10000000,$D$9&lt;=50000000),$D$9-10000000,0)</f>
        <v>0</v>
      </c>
      <c r="E14" s="8"/>
      <c r="F14" s="8"/>
      <c r="G14" s="14"/>
      <c r="H14" s="11"/>
    </row>
    <row r="15" spans="2:8" ht="15.75" thickBot="1">
      <c r="B15" s="5"/>
      <c r="C15" s="2" t="s">
        <v>2</v>
      </c>
      <c r="D15" s="27">
        <f>IF($D$9&gt;50000000,$D$9-50000000,0)</f>
        <v>0</v>
      </c>
      <c r="E15" s="8"/>
      <c r="F15" s="8"/>
      <c r="G15" s="14"/>
      <c r="H15" s="11"/>
    </row>
    <row r="16" spans="2:8" ht="15.75" thickBot="1">
      <c r="B16" s="5"/>
      <c r="C16" s="8"/>
      <c r="D16" s="14"/>
      <c r="E16" s="8"/>
      <c r="F16" s="8"/>
      <c r="G16" s="14"/>
      <c r="H16" s="11"/>
    </row>
    <row r="17" spans="2:8" ht="15.75" thickBot="1">
      <c r="B17" s="5"/>
      <c r="C17" s="8"/>
      <c r="D17" s="8"/>
      <c r="E17" s="16" t="s">
        <v>4</v>
      </c>
      <c r="F17" s="21" t="s">
        <v>7</v>
      </c>
      <c r="G17" s="14"/>
      <c r="H17" s="11"/>
    </row>
    <row r="18" spans="2:8" ht="15.75" thickBot="1">
      <c r="B18" s="5"/>
      <c r="C18" s="8"/>
      <c r="D18" s="8"/>
      <c r="E18" s="3" t="s">
        <v>8</v>
      </c>
      <c r="F18" s="28">
        <f>IF(AND($D$9&lt;500000,$D$9&gt;0),500-$D$11,0)</f>
        <v>0</v>
      </c>
      <c r="G18" s="14"/>
      <c r="H18" s="11"/>
    </row>
    <row r="19" spans="2:8" ht="15.75" thickBot="1">
      <c r="B19" s="5"/>
      <c r="C19" s="8"/>
      <c r="D19" s="8"/>
      <c r="E19" s="15" t="s">
        <v>21</v>
      </c>
      <c r="F19" s="29" t="str">
        <f>IF(AND($D$9&lt;=1000000,$D$9&gt;500000),$G$6-$D$11,"0,00")</f>
        <v>0,00</v>
      </c>
      <c r="G19" s="14"/>
      <c r="H19" s="11"/>
    </row>
    <row r="20" spans="2:8" ht="15.75" thickBot="1">
      <c r="B20" s="5"/>
      <c r="C20" s="8"/>
      <c r="D20" s="8"/>
      <c r="E20" s="15" t="s">
        <v>22</v>
      </c>
      <c r="F20" s="29" t="str">
        <f>IF(AND($D$9&lt;=10000000,$D$9&gt;1000000),1000+$G$8-$D$11,"0,00")</f>
        <v>0,00</v>
      </c>
      <c r="G20" s="14"/>
      <c r="H20" s="13"/>
    </row>
    <row r="21" spans="2:8" ht="15.75" thickBot="1">
      <c r="B21" s="5"/>
      <c r="C21" s="8"/>
      <c r="D21" s="8"/>
      <c r="E21" s="15" t="s">
        <v>23</v>
      </c>
      <c r="F21" s="29" t="str">
        <f>IF(AND($D$9&gt;10000000,$D$9&lt;=50000000),6000+$G$10-$D$11,"0,00")</f>
        <v>0,00</v>
      </c>
      <c r="G21" s="14"/>
      <c r="H21" s="11"/>
    </row>
    <row r="22" spans="2:8" ht="15.75" thickBot="1">
      <c r="B22" s="5"/>
      <c r="C22" s="8"/>
      <c r="D22" s="8"/>
      <c r="E22" s="15" t="s">
        <v>10</v>
      </c>
      <c r="F22" s="29" t="str">
        <f>IF($D$9&gt;50000000,11000+$G$12-$D$11,"0,00")</f>
        <v>0,00</v>
      </c>
      <c r="G22" s="14"/>
      <c r="H22" s="11"/>
    </row>
    <row r="23" spans="2:8" ht="15.75" thickBot="1">
      <c r="B23" s="6"/>
      <c r="C23" s="9"/>
      <c r="D23" s="9"/>
      <c r="E23" s="9"/>
      <c r="F23" s="9"/>
      <c r="G23" s="24"/>
      <c r="H23" s="12"/>
    </row>
    <row r="25" ht="15.75" thickBot="1"/>
    <row r="26" spans="2:8" ht="15">
      <c r="B26" s="4"/>
      <c r="C26" s="7"/>
      <c r="D26" s="7"/>
      <c r="E26" s="7"/>
      <c r="F26" s="7"/>
      <c r="G26" s="23"/>
      <c r="H26" s="10"/>
    </row>
    <row r="27" spans="2:8" ht="15">
      <c r="B27" s="5"/>
      <c r="C27" s="8"/>
      <c r="D27" s="8"/>
      <c r="E27" s="8"/>
      <c r="F27" s="8"/>
      <c r="G27" s="14"/>
      <c r="H27" s="11"/>
    </row>
    <row r="28" spans="2:8" ht="15">
      <c r="B28" s="5"/>
      <c r="C28" s="8"/>
      <c r="D28" s="8"/>
      <c r="E28" s="8"/>
      <c r="F28" s="8"/>
      <c r="G28" s="14"/>
      <c r="H28" s="11"/>
    </row>
    <row r="29" spans="2:8" ht="15">
      <c r="B29" s="5"/>
      <c r="C29" s="8"/>
      <c r="D29" s="8"/>
      <c r="E29" s="8"/>
      <c r="F29" s="8"/>
      <c r="G29" s="20" t="s">
        <v>16</v>
      </c>
      <c r="H29" s="11"/>
    </row>
    <row r="30" spans="2:8" ht="15">
      <c r="B30" s="5"/>
      <c r="C30" s="8"/>
      <c r="D30" s="8"/>
      <c r="E30" s="8"/>
      <c r="F30" s="8"/>
      <c r="G30" s="30">
        <f>IF($D$33&lt;=1000000,($D$33/1000)*0.5,0)</f>
        <v>0</v>
      </c>
      <c r="H30" s="11"/>
    </row>
    <row r="31" spans="2:8" ht="15.75" thickBot="1">
      <c r="B31" s="5"/>
      <c r="C31" s="8"/>
      <c r="D31" s="8"/>
      <c r="E31" s="8"/>
      <c r="F31" s="8"/>
      <c r="G31" s="20" t="s">
        <v>17</v>
      </c>
      <c r="H31" s="11"/>
    </row>
    <row r="32" spans="2:8" ht="15.75" thickBot="1">
      <c r="B32" s="5"/>
      <c r="C32" s="8"/>
      <c r="D32" s="18" t="s">
        <v>6</v>
      </c>
      <c r="E32" s="8"/>
      <c r="F32" s="8"/>
      <c r="G32" s="30">
        <f>($D$37/1000)*0.25</f>
        <v>0</v>
      </c>
      <c r="H32" s="11"/>
    </row>
    <row r="33" spans="2:8" ht="15.75" thickBot="1">
      <c r="B33" s="5"/>
      <c r="C33" s="8"/>
      <c r="D33" s="25">
        <v>0</v>
      </c>
      <c r="E33" s="8"/>
      <c r="F33" s="8"/>
      <c r="G33" s="20" t="s">
        <v>18</v>
      </c>
      <c r="H33" s="11"/>
    </row>
    <row r="34" spans="2:8" ht="15.75" thickBot="1">
      <c r="B34" s="5"/>
      <c r="C34" s="17"/>
      <c r="D34" s="18" t="s">
        <v>20</v>
      </c>
      <c r="E34" s="8"/>
      <c r="F34" s="8"/>
      <c r="G34" s="30">
        <f>($D$38/1000)*0.05</f>
        <v>0</v>
      </c>
      <c r="H34" s="11"/>
    </row>
    <row r="35" spans="2:8" ht="15.75" thickBot="1">
      <c r="B35" s="5"/>
      <c r="C35" s="17"/>
      <c r="D35" s="25">
        <v>0</v>
      </c>
      <c r="E35" s="8"/>
      <c r="F35" s="8"/>
      <c r="G35" s="20" t="s">
        <v>19</v>
      </c>
      <c r="H35" s="11"/>
    </row>
    <row r="36" spans="2:8" ht="15.75" thickBot="1">
      <c r="B36" s="5"/>
      <c r="C36" s="3" t="s">
        <v>3</v>
      </c>
      <c r="D36" s="8"/>
      <c r="E36" s="8"/>
      <c r="F36" s="8"/>
      <c r="G36" s="30">
        <f>IF($D$39&lt;0,0,($D$39/1000)*0.005)</f>
        <v>0</v>
      </c>
      <c r="H36" s="11"/>
    </row>
    <row r="37" spans="2:8" ht="15.75" thickBot="1">
      <c r="B37" s="5"/>
      <c r="C37" s="1" t="s">
        <v>11</v>
      </c>
      <c r="D37" s="26">
        <f>IF(AND($D$33&gt;1000000,$D$33&lt;=10000000),$D$33-1000000,0)</f>
        <v>0</v>
      </c>
      <c r="E37" s="8"/>
      <c r="F37" s="8"/>
      <c r="G37" s="14"/>
      <c r="H37" s="11"/>
    </row>
    <row r="38" spans="2:8" ht="15.75" thickBot="1">
      <c r="B38" s="5"/>
      <c r="C38" s="1" t="s">
        <v>9</v>
      </c>
      <c r="D38" s="26">
        <f>IF(AND($D$33&gt;10000000,$D$33&lt;=50000000),$D$33-10000000,0)</f>
        <v>0</v>
      </c>
      <c r="E38" s="8"/>
      <c r="F38" s="8"/>
      <c r="G38" s="14"/>
      <c r="H38" s="11"/>
    </row>
    <row r="39" spans="2:8" ht="15.75" thickBot="1">
      <c r="B39" s="5"/>
      <c r="C39" s="2" t="s">
        <v>10</v>
      </c>
      <c r="D39" s="27">
        <f>IF($D$33&gt;50000000,$D$33-50000000,0)</f>
        <v>0</v>
      </c>
      <c r="E39" s="8"/>
      <c r="F39" s="8"/>
      <c r="G39" s="14"/>
      <c r="H39" s="11"/>
    </row>
    <row r="40" spans="2:8" ht="15.75" thickBot="1">
      <c r="B40" s="5"/>
      <c r="C40" s="8"/>
      <c r="D40" s="8"/>
      <c r="E40" s="8"/>
      <c r="F40" s="8"/>
      <c r="G40" s="14"/>
      <c r="H40" s="11"/>
    </row>
    <row r="41" spans="2:8" ht="15.75" thickBot="1">
      <c r="B41" s="5"/>
      <c r="C41" s="8"/>
      <c r="D41" s="8"/>
      <c r="E41" s="1" t="s">
        <v>4</v>
      </c>
      <c r="F41" s="21" t="s">
        <v>7</v>
      </c>
      <c r="G41" s="14"/>
      <c r="H41" s="11"/>
    </row>
    <row r="42" spans="2:8" ht="15.75" thickBot="1">
      <c r="B42" s="5"/>
      <c r="C42" s="8"/>
      <c r="D42" s="8"/>
      <c r="E42" s="3" t="s">
        <v>8</v>
      </c>
      <c r="F42" s="28">
        <f>IF(AND($D$33&lt;500000,$D$33&gt;0),500-$D$35,0)</f>
        <v>0</v>
      </c>
      <c r="G42" s="14"/>
      <c r="H42" s="11"/>
    </row>
    <row r="43" spans="2:8" ht="15.75" thickBot="1">
      <c r="B43" s="5"/>
      <c r="C43" s="8"/>
      <c r="D43" s="8"/>
      <c r="E43" s="15" t="s">
        <v>21</v>
      </c>
      <c r="F43" s="29" t="str">
        <f>IF(AND($D$33&lt;=1000000,$D$33&gt;500000),$G$30-$D$35,"0,00")</f>
        <v>0,00</v>
      </c>
      <c r="G43" s="14"/>
      <c r="H43" s="11"/>
    </row>
    <row r="44" spans="2:8" ht="15.75" thickBot="1">
      <c r="B44" s="5"/>
      <c r="C44" s="8"/>
      <c r="D44" s="8"/>
      <c r="E44" s="15" t="s">
        <v>22</v>
      </c>
      <c r="F44" s="29" t="str">
        <f>IF(AND($D$33&lt;=10000000,$D$33&gt;1000000),500+$G$32-$D$35,"0,00")</f>
        <v>0,00</v>
      </c>
      <c r="G44" s="14"/>
      <c r="H44" s="13"/>
    </row>
    <row r="45" spans="2:8" ht="15.75" thickBot="1">
      <c r="B45" s="5"/>
      <c r="C45" s="8"/>
      <c r="D45" s="8"/>
      <c r="E45" s="15" t="s">
        <v>23</v>
      </c>
      <c r="F45" s="29" t="str">
        <f>IF(AND($D$33&gt;10000000,$D$33&lt;=50000000),3000+$G$34,"0,00")</f>
        <v>0,00</v>
      </c>
      <c r="G45" s="14"/>
      <c r="H45" s="11"/>
    </row>
    <row r="46" spans="2:8" ht="15.75" thickBot="1">
      <c r="B46" s="5"/>
      <c r="C46" s="8"/>
      <c r="D46" s="8"/>
      <c r="E46" s="15" t="s">
        <v>10</v>
      </c>
      <c r="F46" s="29" t="str">
        <f>IF($D$33&gt;50000000,5500+$G$36-$D$35,"0,00")</f>
        <v>0,00</v>
      </c>
      <c r="G46" s="14"/>
      <c r="H46" s="11"/>
    </row>
    <row r="47" spans="2:8" ht="15.75" thickBot="1">
      <c r="B47" s="6"/>
      <c r="C47" s="9"/>
      <c r="D47" s="9"/>
      <c r="E47" s="9"/>
      <c r="F47" s="9"/>
      <c r="G47" s="24"/>
      <c r="H47" s="1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8" sqref="I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Lombardia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Paladini</dc:creator>
  <cp:keywords/>
  <dc:description/>
  <cp:lastModifiedBy>Andrea Paladini</cp:lastModifiedBy>
  <dcterms:created xsi:type="dcterms:W3CDTF">2012-03-15T16:24:14Z</dcterms:created>
  <dcterms:modified xsi:type="dcterms:W3CDTF">2012-03-21T09:33:41Z</dcterms:modified>
  <cp:category/>
  <cp:version/>
  <cp:contentType/>
  <cp:contentStatus/>
</cp:coreProperties>
</file>